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фінансування'!$A$1:$M$161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<sst xmlns="http://schemas.openxmlformats.org/spreadsheetml/2006/main" count="166" uniqueCount="119">
  <si>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</si>
  <si>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</si>
  <si>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</si>
  <si>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</si>
  <si>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</si>
  <si>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</si>
  <si>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</si>
  <si>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</si>
  <si>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</si>
  <si>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</si>
  <si>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</si>
  <si>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</si>
  <si>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</si>
  <si>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</si>
  <si>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</si>
  <si>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</si>
  <si>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</si>
  <si>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</si>
  <si>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</si>
  <si>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</si>
  <si>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</si>
  <si>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</si>
  <si>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</si>
  <si>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</si>
  <si>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</si>
  <si>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</si>
  <si>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</si>
  <si>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</si>
  <si>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</si>
  <si>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</si>
  <si>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</si>
  <si>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</si>
  <si>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</si>
  <si>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</si>
  <si>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</si>
  <si>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</si>
  <si>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</si>
  <si>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</si>
  <si>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</si>
  <si>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</si>
  <si>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</si>
  <si>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</si>
  <si>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</si>
  <si>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</si>
  <si>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</si>
  <si>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</si>
  <si>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</si>
  <si>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</si>
  <si>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</si>
  <si>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</si>
  <si>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</si>
  <si>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</si>
  <si>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</si>
  <si>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</si>
  <si>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</si>
  <si>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</si>
  <si>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</si>
  <si>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</si>
  <si>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</si>
  <si>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</si>
  <si>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</si>
  <si>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</si>
  <si>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</si>
  <si>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</si>
  <si>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</si>
  <si>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</si>
  <si>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</si>
  <si>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</si>
  <si>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</si>
  <si>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</si>
  <si>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</si>
  <si>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</si>
  <si>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</si>
  <si>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</si>
  <si>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</si>
  <si>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</si>
  <si>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</si>
  <si>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</si>
  <si>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</si>
  <si>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</si>
  <si>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</si>
  <si>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</si>
  <si>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</si>
  <si>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</si>
  <si>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</si>
  <si>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</si>
  <si>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</si>
  <si>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</si>
  <si>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</si>
  <si>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</si>
  <si>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</si>
  <si>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</si>
  <si>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</si>
  <si>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</si>
  <si>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</si>
  <si>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</si>
  <si>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</si>
  <si>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</si>
  <si>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</si>
  <si>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</si>
  <si>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</si>
  <si>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</si>
  <si>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</si>
  <si>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</si>
  <si>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</si>
  <si>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</si>
  <si>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</si>
  <si>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</si>
  <si>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</si>
  <si>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</si>
  <si>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</si>
  <si>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</si>
  <si>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</si>
  <si>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</si>
  <si>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</si>
  <si>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</si>
  <si>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</si>
  <si>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</si>
  <si>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27.05.2015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</si>
</sst>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65867380"/>
        <c:axId val="55935509"/>
      </c:bar3D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33657534"/>
        <c:axId val="34482351"/>
      </c:bar3D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41905704"/>
        <c:axId val="41607017"/>
      </c:bar3D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0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38918834"/>
        <c:axId val="14725187"/>
      </c:bar3D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65417820"/>
        <c:axId val="51889469"/>
      </c:bar3D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89469"/>
        <c:crosses val="autoZero"/>
        <c:auto val="1"/>
        <c:lblOffset val="100"/>
        <c:tickLblSkip val="2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64352038"/>
        <c:axId val="42297431"/>
      </c:bar3D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45132560"/>
        <c:axId val="3539857"/>
      </c:bar3D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325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31858714"/>
        <c:axId val="18292971"/>
      </c:bar3D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30419012"/>
        <c:axId val="5335653"/>
      </c:bar3D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1" sqref="D2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141831.9+2002.1+2274.6</f>
        <v>146108.6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</f>
        <v>136074.10000000003</v>
      </c>
      <c r="E6" s="3">
        <f>D6/D144*100</f>
        <v>38.78123930356044</v>
      </c>
      <c r="F6" s="3">
        <f>D6/B6*100</f>
        <v>93.13216333603911</v>
      </c>
      <c r="G6" s="3">
        <f aca="true" t="shared" si="0" ref="G6:G43">D6/C6*100</f>
        <v>40.07947319480654</v>
      </c>
      <c r="H6" s="3">
        <f>B6-D6</f>
        <v>10034.49999999997</v>
      </c>
      <c r="I6" s="3">
        <f aca="true" t="shared" si="1" ref="I6:I43">C6-D6</f>
        <v>203436.59999999992</v>
      </c>
    </row>
    <row r="7" spans="1:9" s="44" customFormat="1" ht="18.75">
      <c r="A7" s="118" t="s">
        <v>107</v>
      </c>
      <c r="B7" s="109">
        <v>66245.8</v>
      </c>
      <c r="C7" s="106">
        <v>173936.4</v>
      </c>
      <c r="D7" s="119">
        <f>17278.1+34.8+43.3+5046.6+1441.7+293+463.5+4876.3+308.3+631.3+5138.7+0.1+2292.2+271.4+1820.7+4384.3+517.1+3867.2+3165+1+5.9+6161.5+1598.7+8.6+1158.9</f>
        <v>60808.19999999998</v>
      </c>
      <c r="E7" s="107">
        <f>D7/D6*100</f>
        <v>44.68756361423663</v>
      </c>
      <c r="F7" s="107">
        <f>D7/B7*100</f>
        <v>91.79178151671499</v>
      </c>
      <c r="G7" s="107">
        <f>D7/C7*100</f>
        <v>34.96001986933154</v>
      </c>
      <c r="H7" s="107">
        <f>B7-D7</f>
        <v>5437.60000000002</v>
      </c>
      <c r="I7" s="107">
        <f t="shared" si="1"/>
        <v>113128.20000000001</v>
      </c>
    </row>
    <row r="8" spans="1:9" ht="18">
      <c r="A8" s="29" t="s">
        <v>3</v>
      </c>
      <c r="B8" s="49">
        <f>104673.5-3513.7+20.1</f>
        <v>101179.90000000001</v>
      </c>
      <c r="C8" s="50">
        <v>251964.7</v>
      </c>
      <c r="D8" s="51">
        <f>2656.8+4544.7+5310.3+304.5+4240.2+2115.7+0.5+13.7+8260.2+9928.8+1441.7+7980.3+10682.7+0.1+0.1+1665.8+5183.3+3109.4+5382+3940+3165+1+0.1+5.9+3224.2+3872.8+9043.5+102.7</f>
        <v>96176</v>
      </c>
      <c r="E8" s="1">
        <f>D8/D6*100</f>
        <v>70.67913732297328</v>
      </c>
      <c r="F8" s="1">
        <f>D8/B8*100</f>
        <v>95.05445251477812</v>
      </c>
      <c r="G8" s="1">
        <f t="shared" si="0"/>
        <v>38.17042625415385</v>
      </c>
      <c r="H8" s="1">
        <f>B8-D8</f>
        <v>5003.900000000009</v>
      </c>
      <c r="I8" s="1">
        <f t="shared" si="1"/>
        <v>155788.7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0.0014697874172968988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</f>
        <v>7368.099999999999</v>
      </c>
      <c r="E10" s="1">
        <f>D10/D6*100</f>
        <v>5.414770334692641</v>
      </c>
      <c r="F10" s="1">
        <f aca="true" t="shared" si="3" ref="F10:F41">D10/B10*100</f>
        <v>81.7977952196454</v>
      </c>
      <c r="G10" s="1">
        <f t="shared" si="0"/>
        <v>33.32534283750046</v>
      </c>
      <c r="H10" s="1">
        <f t="shared" si="2"/>
        <v>1639.6000000000013</v>
      </c>
      <c r="I10" s="1">
        <f t="shared" si="1"/>
        <v>14741.5</v>
      </c>
    </row>
    <row r="11" spans="1:9" ht="18">
      <c r="A11" s="29" t="s">
        <v>0</v>
      </c>
      <c r="B11" s="49">
        <f>25378.2+611+2001.2+2274.6+3513.7-8.2</f>
        <v>33770.5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</f>
        <v>31076.399999999998</v>
      </c>
      <c r="E11" s="1">
        <f>D11/D6*100</f>
        <v>22.837850847442674</v>
      </c>
      <c r="F11" s="1">
        <f t="shared" si="3"/>
        <v>92.0223271790468</v>
      </c>
      <c r="G11" s="1">
        <f t="shared" si="0"/>
        <v>50.60816631626602</v>
      </c>
      <c r="H11" s="1">
        <f t="shared" si="2"/>
        <v>2694.100000000002</v>
      </c>
      <c r="I11" s="1">
        <f t="shared" si="1"/>
        <v>30329.499999999996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3.8+3.8+12.7+7.4+5+16.3+3.8+110.9</f>
        <v>163.7</v>
      </c>
      <c r="E12" s="1">
        <f>D12/D6*100</f>
        <v>0.12030210010575115</v>
      </c>
      <c r="F12" s="1">
        <f t="shared" si="3"/>
        <v>82.84412955465586</v>
      </c>
      <c r="G12" s="1">
        <f t="shared" si="0"/>
        <v>57.197763801537384</v>
      </c>
      <c r="H12" s="1">
        <f t="shared" si="2"/>
        <v>33.900000000000006</v>
      </c>
      <c r="I12" s="1">
        <f t="shared" si="1"/>
        <v>122.5</v>
      </c>
    </row>
    <row r="13" spans="1:9" ht="18.75" thickBot="1">
      <c r="A13" s="29" t="s">
        <v>35</v>
      </c>
      <c r="B13" s="50">
        <f>B6-B8-B9-B10-B11-B12</f>
        <v>1943.700000000003</v>
      </c>
      <c r="C13" s="50">
        <f>C6-C8-C9-C10-C11-C12</f>
        <v>3699.099999999952</v>
      </c>
      <c r="D13" s="50">
        <f>D6-D8-D9-D10-D11-D12</f>
        <v>1287.9000000000385</v>
      </c>
      <c r="E13" s="1">
        <f>D13/D6*100</f>
        <v>0.9464696073683663</v>
      </c>
      <c r="F13" s="1">
        <f t="shared" si="3"/>
        <v>66.26022534341908</v>
      </c>
      <c r="G13" s="1">
        <f t="shared" si="0"/>
        <v>34.81657700521898</v>
      </c>
      <c r="H13" s="1">
        <f t="shared" si="2"/>
        <v>655.7999999999645</v>
      </c>
      <c r="I13" s="1">
        <f t="shared" si="1"/>
        <v>2411.1999999999134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80886.4+5039.9-46.7</f>
        <v>85879.59999999999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</f>
        <v>84103.49999999999</v>
      </c>
      <c r="E18" s="3">
        <f>D18/D144*100</f>
        <v>23.969572165217286</v>
      </c>
      <c r="F18" s="3">
        <f>D18/B18*100</f>
        <v>97.9318720627483</v>
      </c>
      <c r="G18" s="3">
        <f t="shared" si="0"/>
        <v>37.10117346878006</v>
      </c>
      <c r="H18" s="3">
        <f>B18-D18</f>
        <v>1776.1000000000058</v>
      </c>
      <c r="I18" s="3">
        <f t="shared" si="1"/>
        <v>142583.40000000002</v>
      </c>
    </row>
    <row r="19" spans="1:9" s="44" customFormat="1" ht="18.75">
      <c r="A19" s="118" t="s">
        <v>108</v>
      </c>
      <c r="B19" s="109">
        <v>77711.5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</f>
        <v>76841.5</v>
      </c>
      <c r="E19" s="107">
        <f>D19/D18*100</f>
        <v>91.36540096428807</v>
      </c>
      <c r="F19" s="107">
        <f t="shared" si="3"/>
        <v>98.88047457583498</v>
      </c>
      <c r="G19" s="107">
        <f t="shared" si="0"/>
        <v>41.197635417694265</v>
      </c>
      <c r="H19" s="107">
        <f t="shared" si="2"/>
        <v>870</v>
      </c>
      <c r="I19" s="107">
        <f t="shared" si="1"/>
        <v>109677.70000000001</v>
      </c>
    </row>
    <row r="20" spans="1:9" ht="18">
      <c r="A20" s="29" t="s">
        <v>5</v>
      </c>
      <c r="B20" s="49">
        <f>61827.2+4252.4-742+40.8+37.7</f>
        <v>65416.09999999999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</f>
        <v>65370.09999999998</v>
      </c>
      <c r="E20" s="1">
        <f>D20/D18*100</f>
        <v>77.72577835642987</v>
      </c>
      <c r="F20" s="1">
        <f t="shared" si="3"/>
        <v>99.92968091952896</v>
      </c>
      <c r="G20" s="1">
        <f t="shared" si="0"/>
        <v>38.635747083705915</v>
      </c>
      <c r="H20" s="1">
        <f t="shared" si="2"/>
        <v>46.00000000001455</v>
      </c>
      <c r="I20" s="1">
        <f t="shared" si="1"/>
        <v>103825.80000000002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11+1.8+42.7+3+47.6+40.1+0.7+2.5+101.4-0.1+82.5+53+0.2+1536.8+83.2+0.7+12.8+1.8+77.1+0.2+37.6+299.6+50.4+17.9+245.6</f>
        <v>2750.0999999999995</v>
      </c>
      <c r="E21" s="1">
        <f>D21/D18*100</f>
        <v>3.2698995880076334</v>
      </c>
      <c r="F21" s="1">
        <f t="shared" si="3"/>
        <v>73.34382334115638</v>
      </c>
      <c r="G21" s="1">
        <f t="shared" si="0"/>
        <v>22.016475730720266</v>
      </c>
      <c r="H21" s="1">
        <f t="shared" si="2"/>
        <v>999.5000000000005</v>
      </c>
      <c r="I21" s="1">
        <f t="shared" si="1"/>
        <v>9741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173.9+19+7.6+19.5+89.8+0.1+92.4+48.6+202.1+56.1+96.9+242.1+36.1+19.2+171.7</f>
        <v>1275.1000000000001</v>
      </c>
      <c r="E22" s="1">
        <f>D22/D18*100</f>
        <v>1.516108128674788</v>
      </c>
      <c r="F22" s="1">
        <f t="shared" si="3"/>
        <v>96.68638155899303</v>
      </c>
      <c r="G22" s="1">
        <f t="shared" si="0"/>
        <v>39.19404911935573</v>
      </c>
      <c r="H22" s="1">
        <f t="shared" si="2"/>
        <v>43.69999999999982</v>
      </c>
      <c r="I22" s="1">
        <f t="shared" si="1"/>
        <v>1978.2</v>
      </c>
    </row>
    <row r="23" spans="1:9" ht="18">
      <c r="A23" s="29" t="s">
        <v>0</v>
      </c>
      <c r="B23" s="49">
        <f>8307.1+518+742</f>
        <v>9567.1</v>
      </c>
      <c r="C23" s="50">
        <f>24676.2+518</f>
        <v>25194.2</v>
      </c>
      <c r="D23" s="51">
        <f>96.9+173.9+611.9+463.4+109.9+698.9+114.7+0.2+702.4+1027.2+819.6+1945.5+240.6+329.9+0.1+104.4+1287.1+2.2+0.5+9+338.9+138.1</f>
        <v>9215.300000000001</v>
      </c>
      <c r="E23" s="1">
        <f>D23/D18*100</f>
        <v>10.957094532332189</v>
      </c>
      <c r="F23" s="1">
        <f t="shared" si="3"/>
        <v>96.32281464602649</v>
      </c>
      <c r="G23" s="1">
        <f t="shared" si="0"/>
        <v>36.57706932547968</v>
      </c>
      <c r="H23" s="1">
        <f t="shared" si="2"/>
        <v>351.7999999999993</v>
      </c>
      <c r="I23" s="1">
        <f t="shared" si="1"/>
        <v>15978.9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111+58.1+166.1+55.7+24.9+10.1-0.1+89.8+44.2</f>
        <v>559.8</v>
      </c>
      <c r="E24" s="1">
        <f>D24/D18*100</f>
        <v>0.6656084467352726</v>
      </c>
      <c r="F24" s="1">
        <f t="shared" si="3"/>
        <v>96.0041159320871</v>
      </c>
      <c r="G24" s="1">
        <f t="shared" si="0"/>
        <v>36.633728159151886</v>
      </c>
      <c r="H24" s="1">
        <f t="shared" si="2"/>
        <v>23.300000000000068</v>
      </c>
      <c r="I24" s="1">
        <f t="shared" si="1"/>
        <v>968.3</v>
      </c>
    </row>
    <row r="25" spans="1:9" ht="18.75" thickBot="1">
      <c r="A25" s="29" t="s">
        <v>35</v>
      </c>
      <c r="B25" s="50">
        <f>B18-B20-B21-B22-B23-B24</f>
        <v>5244.9000000000015</v>
      </c>
      <c r="C25" s="50">
        <f>C18-C20-C21-C22-C23-C24</f>
        <v>15024.300000000027</v>
      </c>
      <c r="D25" s="50">
        <f>D18-D20-D21-D22-D23-D24</f>
        <v>4933.100000000009</v>
      </c>
      <c r="E25" s="1">
        <f>D25/D18*100</f>
        <v>5.8655109478202565</v>
      </c>
      <c r="F25" s="1">
        <f t="shared" si="3"/>
        <v>94.05517741043694</v>
      </c>
      <c r="G25" s="1">
        <f t="shared" si="0"/>
        <v>32.83414202325566</v>
      </c>
      <c r="H25" s="1">
        <f t="shared" si="2"/>
        <v>311.7999999999929</v>
      </c>
      <c r="I25" s="1">
        <f t="shared" si="1"/>
        <v>10091.200000000019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</f>
        <v>17323.899999999994</v>
      </c>
      <c r="E33" s="3">
        <f>D33/D144*100</f>
        <v>4.937326879773228</v>
      </c>
      <c r="F33" s="3">
        <f>D33/B33*100</f>
        <v>94.93900500893274</v>
      </c>
      <c r="G33" s="3">
        <f t="shared" si="0"/>
        <v>41.006904746687866</v>
      </c>
      <c r="H33" s="3">
        <f t="shared" si="2"/>
        <v>923.5000000000073</v>
      </c>
      <c r="I33" s="3">
        <f t="shared" si="1"/>
        <v>24922.4</v>
      </c>
    </row>
    <row r="34" spans="1:9" ht="18">
      <c r="A34" s="29" t="s">
        <v>3</v>
      </c>
      <c r="B34" s="49">
        <f>12129.5+34.3+66</f>
        <v>12229.8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70.43217751199215</v>
      </c>
      <c r="F34" s="1">
        <f t="shared" si="3"/>
        <v>99.76941568954524</v>
      </c>
      <c r="G34" s="1">
        <f t="shared" si="0"/>
        <v>41.18488915291768</v>
      </c>
      <c r="H34" s="1">
        <f t="shared" si="2"/>
        <v>28.19999999999709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1390.7+250.5-34.3-52</f>
        <v>1554.9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</f>
        <v>1222.5</v>
      </c>
      <c r="E36" s="1">
        <f>D36/D33*100</f>
        <v>7.0567251023153</v>
      </c>
      <c r="F36" s="1">
        <f t="shared" si="3"/>
        <v>78.62241944819603</v>
      </c>
      <c r="G36" s="1">
        <f t="shared" si="0"/>
        <v>45.718025430067314</v>
      </c>
      <c r="H36" s="1">
        <f t="shared" si="2"/>
        <v>332.4000000000001</v>
      </c>
      <c r="I36" s="1">
        <f t="shared" si="1"/>
        <v>1451.5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0.9859211840290008</v>
      </c>
      <c r="F37" s="19">
        <f t="shared" si="3"/>
        <v>75.4083885209713</v>
      </c>
      <c r="G37" s="19">
        <f t="shared" si="0"/>
        <v>33.132880698351116</v>
      </c>
      <c r="H37" s="19">
        <f t="shared" si="2"/>
        <v>55.69999999999999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0.09813032862115348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4199.200000000003</v>
      </c>
      <c r="C39" s="49">
        <f>C33-C34-C36-C37-C35-C38</f>
        <v>9383.199999999993</v>
      </c>
      <c r="D39" s="49">
        <f>D33-D34-D36-D37-D35-D38</f>
        <v>3711.999999999992</v>
      </c>
      <c r="E39" s="1">
        <f>D39/D33*100</f>
        <v>21.427045873042406</v>
      </c>
      <c r="F39" s="1">
        <f t="shared" si="3"/>
        <v>88.39779005524836</v>
      </c>
      <c r="G39" s="1">
        <f t="shared" si="0"/>
        <v>39.5600647966578</v>
      </c>
      <c r="H39" s="1">
        <f>B39-D39</f>
        <v>487.20000000001073</v>
      </c>
      <c r="I39" s="1">
        <f t="shared" si="1"/>
        <v>5671.200000000002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f>349.4+15</f>
        <v>364.4</v>
      </c>
      <c r="C43" s="53">
        <f>768.4+32.5+15</f>
        <v>815.9</v>
      </c>
      <c r="D43" s="54">
        <f>17.7+12.2+11.2+51.1+0.8+30+0.1+18.9+27.3+43.7+9+5.4+5.6+7.8+24.4</f>
        <v>265.2</v>
      </c>
      <c r="E43" s="3">
        <f>D43/D144*100</f>
        <v>0.07558223543866338</v>
      </c>
      <c r="F43" s="3">
        <f>D43/B43*100</f>
        <v>72.77716794731064</v>
      </c>
      <c r="G43" s="3">
        <f t="shared" si="0"/>
        <v>32.5039833312906</v>
      </c>
      <c r="H43" s="3">
        <f t="shared" si="2"/>
        <v>99.19999999999999</v>
      </c>
      <c r="I43" s="3">
        <f t="shared" si="1"/>
        <v>550.7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2803.7-2.4</f>
        <v>2801.2999999999997</v>
      </c>
      <c r="C45" s="53">
        <f>6659.3+87.1</f>
        <v>6746.400000000001</v>
      </c>
      <c r="D45" s="54">
        <f>193+223+8.7+101.1+200.9+9+241+299.2+7.6+43.6+283.1+0.8+48.7+276.1+3.4+2.2+253.5+5+282+1.9+4.8+3.2+261.3</f>
        <v>2753.1</v>
      </c>
      <c r="E45" s="3">
        <f>D45/D144*100</f>
        <v>0.7846359441409659</v>
      </c>
      <c r="F45" s="3">
        <f>D45/B45*100</f>
        <v>98.27937029236426</v>
      </c>
      <c r="G45" s="3">
        <f aca="true" t="shared" si="4" ref="G45:G75">D45/C45*100</f>
        <v>40.80843116328708</v>
      </c>
      <c r="H45" s="3">
        <f>B45-D45</f>
        <v>48.19999999999982</v>
      </c>
      <c r="I45" s="3">
        <f aca="true" t="shared" si="5" ref="I45:I76">C45-D45</f>
        <v>3993.3000000000006</v>
      </c>
    </row>
    <row r="46" spans="1:9" ht="18">
      <c r="A46" s="29" t="s">
        <v>3</v>
      </c>
      <c r="B46" s="49">
        <f>2273.5+17.7</f>
        <v>2291.2</v>
      </c>
      <c r="C46" s="50">
        <v>5755.9</v>
      </c>
      <c r="D46" s="51">
        <f>193+222.7+1.6+196.4+240.9+0.1+199.7+265.9+214+253.1+238.6+255.9</f>
        <v>2281.9</v>
      </c>
      <c r="E46" s="1">
        <f>D46/D45*100</f>
        <v>82.88474810213941</v>
      </c>
      <c r="F46" s="1">
        <f aca="true" t="shared" si="6" ref="F46:F73">D46/B46*100</f>
        <v>99.59409916201119</v>
      </c>
      <c r="G46" s="1">
        <f t="shared" si="4"/>
        <v>39.64453864730103</v>
      </c>
      <c r="H46" s="1">
        <f aca="true" t="shared" si="7" ref="H46:H73">B46-D46</f>
        <v>9.299999999999727</v>
      </c>
      <c r="I46" s="1">
        <f t="shared" si="5"/>
        <v>3473.9999999999995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0.010896807235480003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3.8+1+5.7-0.1+1.3+4.1-0.1+4.6+1.1</f>
        <v>21.400000000000002</v>
      </c>
      <c r="E48" s="1">
        <f>D48/D45*100</f>
        <v>0.7773055827975738</v>
      </c>
      <c r="F48" s="1">
        <f t="shared" si="6"/>
        <v>84.92063492063492</v>
      </c>
      <c r="G48" s="1">
        <f t="shared" si="4"/>
        <v>35.548172757475086</v>
      </c>
      <c r="H48" s="1">
        <f t="shared" si="7"/>
        <v>3.799999999999997</v>
      </c>
      <c r="I48" s="1">
        <f t="shared" si="5"/>
        <v>38.8</v>
      </c>
    </row>
    <row r="49" spans="1:9" ht="18">
      <c r="A49" s="29" t="s">
        <v>0</v>
      </c>
      <c r="B49" s="49">
        <f>314.6-11.2</f>
        <v>303.40000000000003</v>
      </c>
      <c r="C49" s="50">
        <v>538.3</v>
      </c>
      <c r="D49" s="51">
        <f>4.7+90.3+4.8+67.1+3.1+1.1+45.6+36.3+2.7+2+0.1+34.4+3.4</f>
        <v>295.5999999999999</v>
      </c>
      <c r="E49" s="1">
        <f>D49/D45*100</f>
        <v>10.736987396026294</v>
      </c>
      <c r="F49" s="1">
        <f t="shared" si="6"/>
        <v>97.42913645352665</v>
      </c>
      <c r="G49" s="1">
        <f t="shared" si="4"/>
        <v>54.91361694222551</v>
      </c>
      <c r="H49" s="1">
        <f t="shared" si="7"/>
        <v>7.800000000000125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181.19999999999987</v>
      </c>
      <c r="C50" s="50">
        <f>C45-C46-C49-C48-C47</f>
        <v>390.800000000001</v>
      </c>
      <c r="D50" s="50">
        <f>D45-D46-D49-D48-D47</f>
        <v>153.8999999999999</v>
      </c>
      <c r="E50" s="1">
        <f>D50/D45*100</f>
        <v>5.590062111801238</v>
      </c>
      <c r="F50" s="1">
        <f t="shared" si="6"/>
        <v>84.93377483443709</v>
      </c>
      <c r="G50" s="1">
        <f t="shared" si="4"/>
        <v>39.38075742067541</v>
      </c>
      <c r="H50" s="1">
        <f t="shared" si="7"/>
        <v>27.299999999999983</v>
      </c>
      <c r="I50" s="1">
        <f t="shared" si="5"/>
        <v>236.90000000000109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</f>
        <v>5566.9</v>
      </c>
      <c r="E51" s="3">
        <f>D51/D144*100</f>
        <v>1.586571442170042</v>
      </c>
      <c r="F51" s="3">
        <f>D51/B51*100</f>
        <v>86.87557546153965</v>
      </c>
      <c r="G51" s="3">
        <f t="shared" si="4"/>
        <v>39.182274400501136</v>
      </c>
      <c r="H51" s="3">
        <f>B51-D51</f>
        <v>841</v>
      </c>
      <c r="I51" s="3">
        <f t="shared" si="5"/>
        <v>8640.800000000001</v>
      </c>
    </row>
    <row r="52" spans="1:9" ht="18">
      <c r="A52" s="29" t="s">
        <v>3</v>
      </c>
      <c r="B52" s="49">
        <f>3596.2+3.2</f>
        <v>3599.3999999999996</v>
      </c>
      <c r="C52" s="50">
        <v>8729.1</v>
      </c>
      <c r="D52" s="51">
        <f>260.4+390.2+0.1+271.7+395.7-0.1+282.9+391.4+0.1+7.8+263.9+397.2+272.6+486</f>
        <v>3419.8999999999996</v>
      </c>
      <c r="E52" s="1">
        <f>D52/D51*100</f>
        <v>61.43275431568737</v>
      </c>
      <c r="F52" s="1">
        <f t="shared" si="6"/>
        <v>95.0130577318442</v>
      </c>
      <c r="G52" s="1">
        <f t="shared" si="4"/>
        <v>39.178151241250525</v>
      </c>
      <c r="H52" s="1">
        <f t="shared" si="7"/>
        <v>179.5</v>
      </c>
      <c r="I52" s="1">
        <f t="shared" si="5"/>
        <v>5309.200000000001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1.7+1.5+4.6+9.7+8-0.1+0.1+5.9+12.1+0.1+17.6+12.8</f>
        <v>74</v>
      </c>
      <c r="E54" s="1">
        <f>D54/D51*100</f>
        <v>1.3292855988072358</v>
      </c>
      <c r="F54" s="1">
        <f t="shared" si="6"/>
        <v>64.51612903225806</v>
      </c>
      <c r="G54" s="1">
        <f t="shared" si="4"/>
        <v>28.062191884717485</v>
      </c>
      <c r="H54" s="1">
        <f t="shared" si="7"/>
        <v>40.7</v>
      </c>
      <c r="I54" s="1">
        <f t="shared" si="5"/>
        <v>189.7</v>
      </c>
    </row>
    <row r="55" spans="1:9" ht="18">
      <c r="A55" s="29" t="s">
        <v>0</v>
      </c>
      <c r="B55" s="49">
        <f>390.5+6.1</f>
        <v>396.6</v>
      </c>
      <c r="C55" s="50">
        <f>709.9+0.6</f>
        <v>710.5</v>
      </c>
      <c r="D55" s="51">
        <f>1.1+7.6+5.9+0.3+0.2+6.8+0.3+67.1+16.4-0.1+19.5+19.3+76.2+4.5+12.1+86.4+1+0.1+7.3+44.6+0.6+0.7+4.7</f>
        <v>382.6000000000001</v>
      </c>
      <c r="E55" s="1">
        <f>D55/D51*100</f>
        <v>6.872765812211466</v>
      </c>
      <c r="F55" s="1">
        <f t="shared" si="6"/>
        <v>96.46999495713567</v>
      </c>
      <c r="G55" s="1">
        <f t="shared" si="4"/>
        <v>53.849401829697406</v>
      </c>
      <c r="H55" s="1">
        <f t="shared" si="7"/>
        <v>13.999999999999943</v>
      </c>
      <c r="I55" s="1">
        <f t="shared" si="5"/>
        <v>327.8999999999999</v>
      </c>
    </row>
    <row r="56" spans="1:9" ht="18.75" thickBot="1">
      <c r="A56" s="29" t="s">
        <v>35</v>
      </c>
      <c r="B56" s="50">
        <f>B51-B52-B55-B54-B53</f>
        <v>2297.2000000000003</v>
      </c>
      <c r="C56" s="50">
        <f>C51-C52-C55-C54-C53</f>
        <v>4493.500000000001</v>
      </c>
      <c r="D56" s="50">
        <f>D51-D52-D55-D54-D53</f>
        <v>1690.3999999999999</v>
      </c>
      <c r="E56" s="1">
        <f>D56/D51*100</f>
        <v>30.365194273293934</v>
      </c>
      <c r="F56" s="1">
        <f t="shared" si="6"/>
        <v>73.58523419815425</v>
      </c>
      <c r="G56" s="1">
        <f t="shared" si="4"/>
        <v>37.618782686102136</v>
      </c>
      <c r="H56" s="1">
        <f t="shared" si="7"/>
        <v>606.8000000000004</v>
      </c>
      <c r="I56" s="1">
        <f>C56-D56</f>
        <v>2803.1000000000013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36.1+65.6+6.5+0.4+1.3+60.3+3+39.2+0.1+14.1+69.1+5.2-0.1+1.8+81+43+6.1+66+42.4+63.1+71.4+46.8+10.3+27.4+2.3+82.5</f>
        <v>844.8999999999997</v>
      </c>
      <c r="E58" s="3">
        <f>D58/D144*100</f>
        <v>0.24079725008343392</v>
      </c>
      <c r="F58" s="3">
        <f>D58/B58*100</f>
        <v>35.122214832058525</v>
      </c>
      <c r="G58" s="3">
        <f t="shared" si="4"/>
        <v>15.292307692307688</v>
      </c>
      <c r="H58" s="3">
        <f>B58-D58</f>
        <v>1560.7000000000003</v>
      </c>
      <c r="I58" s="3">
        <f t="shared" si="5"/>
        <v>4680.1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36.1+65.6+39.2+69.1+1.8+43+66+41.2+71.4+46.8+1.2+82.5</f>
        <v>563.9</v>
      </c>
      <c r="E59" s="1">
        <f>D59/D58*100</f>
        <v>66.74162622795599</v>
      </c>
      <c r="F59" s="1">
        <f t="shared" si="6"/>
        <v>98.27466016033462</v>
      </c>
      <c r="G59" s="1">
        <f t="shared" si="4"/>
        <v>39.54140663347591</v>
      </c>
      <c r="H59" s="1">
        <f t="shared" si="7"/>
        <v>9.899999999999977</v>
      </c>
      <c r="I59" s="1">
        <f t="shared" si="5"/>
        <v>862.1999999999999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1.3+56.1+4.9+63.5+3.5+0.7+63-0.1+10.3+25.7</f>
        <v>228.9</v>
      </c>
      <c r="E61" s="1">
        <f>D61/D58*100</f>
        <v>27.091963545981784</v>
      </c>
      <c r="F61" s="1">
        <f t="shared" si="6"/>
        <v>81.45907473309609</v>
      </c>
      <c r="G61" s="1">
        <f t="shared" si="4"/>
        <v>49.24698795180723</v>
      </c>
      <c r="H61" s="1">
        <f t="shared" si="7"/>
        <v>52.099999999999994</v>
      </c>
      <c r="I61" s="1">
        <f t="shared" si="5"/>
        <v>235.9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52.09999999999977</v>
      </c>
      <c r="E63" s="1">
        <f>D63/D58*100</f>
        <v>6.16641022606223</v>
      </c>
      <c r="F63" s="1">
        <f t="shared" si="6"/>
        <v>34.54907161803699</v>
      </c>
      <c r="G63" s="1">
        <f t="shared" si="4"/>
        <v>10.312747426761645</v>
      </c>
      <c r="H63" s="1">
        <f t="shared" si="7"/>
        <v>98.70000000000019</v>
      </c>
      <c r="I63" s="1">
        <f t="shared" si="5"/>
        <v>453.09999999999957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204.9</v>
      </c>
      <c r="E68" s="42">
        <f>D68/D144*100</f>
        <v>0.05839668190566413</v>
      </c>
      <c r="F68" s="111">
        <f>D68/B68*100</f>
        <v>80.76468269609775</v>
      </c>
      <c r="G68" s="3">
        <f t="shared" si="4"/>
        <v>45.513105286539314</v>
      </c>
      <c r="H68" s="3">
        <f>B68-D68</f>
        <v>48.79999999999998</v>
      </c>
      <c r="I68" s="3">
        <f t="shared" si="5"/>
        <v>245.30000000000004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0.2+12.6+73.3+85.8+22+1.3+2.3</f>
        <v>197.5</v>
      </c>
      <c r="E69" s="1">
        <f>D69/D68*100</f>
        <v>96.3884821864324</v>
      </c>
      <c r="F69" s="1">
        <f t="shared" si="6"/>
        <v>89.1647855530474</v>
      </c>
      <c r="G69" s="1">
        <f t="shared" si="4"/>
        <v>78.90531362365162</v>
      </c>
      <c r="H69" s="1">
        <f t="shared" si="7"/>
        <v>24</v>
      </c>
      <c r="I69" s="1">
        <f t="shared" si="5"/>
        <v>52.80000000000001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>
        <f>7.4</f>
        <v>7.4</v>
      </c>
      <c r="E70" s="1">
        <f>D70/D69*100</f>
        <v>3.7468354430379747</v>
      </c>
      <c r="F70" s="1">
        <f t="shared" si="6"/>
        <v>22.981366459627335</v>
      </c>
      <c r="G70" s="1">
        <f t="shared" si="4"/>
        <v>3.7018509254627316</v>
      </c>
      <c r="H70" s="1">
        <f t="shared" si="7"/>
        <v>24.799999999999997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20891.5+2.3+46.7</f>
        <v>20940.5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</f>
        <v>17951.899999999994</v>
      </c>
      <c r="E89" s="3">
        <f>D89/D144*100</f>
        <v>5.116307437297666</v>
      </c>
      <c r="F89" s="3">
        <f aca="true" t="shared" si="10" ref="F89:F95">D89/B89*100</f>
        <v>85.72813447625413</v>
      </c>
      <c r="G89" s="3">
        <f t="shared" si="8"/>
        <v>36.828867493706916</v>
      </c>
      <c r="H89" s="3">
        <f aca="true" t="shared" si="11" ref="H89:H95">B89-D89</f>
        <v>2988.600000000006</v>
      </c>
      <c r="I89" s="3">
        <f t="shared" si="9"/>
        <v>30792.200000000004</v>
      </c>
    </row>
    <row r="90" spans="1:9" ht="18">
      <c r="A90" s="29" t="s">
        <v>3</v>
      </c>
      <c r="B90" s="49">
        <f>16637.5+46.7</f>
        <v>16684.2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</f>
        <v>15453.500000000002</v>
      </c>
      <c r="E90" s="1">
        <f>D90/D89*100</f>
        <v>86.08281017608168</v>
      </c>
      <c r="F90" s="1">
        <f t="shared" si="10"/>
        <v>92.62356001486437</v>
      </c>
      <c r="G90" s="1">
        <f t="shared" si="8"/>
        <v>38.98657853574853</v>
      </c>
      <c r="H90" s="1">
        <f t="shared" si="11"/>
        <v>1230.699999999999</v>
      </c>
      <c r="I90" s="1">
        <f t="shared" si="9"/>
        <v>24184.5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15.4+0.6+1.6+3.7+2.5+4.3+0.4+4.2+0.8+56.6+102.4+16.1+0.1+47.1+38.8+64+59.3+87.7+34.7+0.6+1.8+42.3+4.4+28.7</f>
        <v>618.0999999999999</v>
      </c>
      <c r="E91" s="1">
        <f>D91/D89*100</f>
        <v>3.4430895894027937</v>
      </c>
      <c r="F91" s="1">
        <f t="shared" si="10"/>
        <v>48.98945866687801</v>
      </c>
      <c r="G91" s="1">
        <f t="shared" si="8"/>
        <v>24.002951341695468</v>
      </c>
      <c r="H91" s="1">
        <f t="shared" si="11"/>
        <v>643.6000000000001</v>
      </c>
      <c r="I91" s="1">
        <f t="shared" si="9"/>
        <v>1957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1880.2999999999925</v>
      </c>
      <c r="E93" s="1">
        <f>D93/D89*100</f>
        <v>10.474100234515529</v>
      </c>
      <c r="F93" s="1">
        <f t="shared" si="10"/>
        <v>62.78968810525589</v>
      </c>
      <c r="G93" s="1">
        <f>D93/C93*100</f>
        <v>28.79038432093084</v>
      </c>
      <c r="H93" s="1">
        <f t="shared" si="11"/>
        <v>1114.300000000007</v>
      </c>
      <c r="I93" s="1">
        <f>C93-D93</f>
        <v>4650.700000000006</v>
      </c>
    </row>
    <row r="94" spans="1:9" ht="18.75">
      <c r="A94" s="122" t="s">
        <v>12</v>
      </c>
      <c r="B94" s="127">
        <v>23665.6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</f>
        <v>22816.4</v>
      </c>
      <c r="E94" s="121">
        <f>D94/D144*100</f>
        <v>6.502694255892607</v>
      </c>
      <c r="F94" s="125">
        <f t="shared" si="10"/>
        <v>96.41166925833278</v>
      </c>
      <c r="G94" s="120">
        <f>D94/C94*100</f>
        <v>45.528721343009884</v>
      </c>
      <c r="H94" s="126">
        <f t="shared" si="11"/>
        <v>849.1999999999971</v>
      </c>
      <c r="I94" s="121">
        <f>C94-D94</f>
        <v>27297.9</v>
      </c>
    </row>
    <row r="95" spans="1:9" ht="18.75" thickBot="1">
      <c r="A95" s="123" t="s">
        <v>110</v>
      </c>
      <c r="B95" s="130">
        <v>1956</v>
      </c>
      <c r="C95" s="131">
        <v>4853.7</v>
      </c>
      <c r="D95" s="132">
        <f>600+69+9+48.5+2.5+299.7+50.5+190.4+1.3+10.6+6.7+53.3-0.1+0.9+266.8+7.4+4.8+52.9</f>
        <v>1674.2000000000003</v>
      </c>
      <c r="E95" s="133">
        <f>D95/D94*100</f>
        <v>7.337704458196736</v>
      </c>
      <c r="F95" s="134">
        <f t="shared" si="10"/>
        <v>85.59304703476484</v>
      </c>
      <c r="G95" s="135">
        <f>D95/C95*100</f>
        <v>34.49327317304326</v>
      </c>
      <c r="H95" s="124">
        <f t="shared" si="11"/>
        <v>281.7999999999997</v>
      </c>
      <c r="I95" s="96">
        <f>C95-D95</f>
        <v>3179.4999999999995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</f>
        <v>2162.5999999999995</v>
      </c>
      <c r="E101" s="25">
        <f>D101/D144*100</f>
        <v>0.6163429199081953</v>
      </c>
      <c r="F101" s="25">
        <f>D101/B101*100</f>
        <v>59.636544135896074</v>
      </c>
      <c r="G101" s="25">
        <f aca="true" t="shared" si="12" ref="G101:G142">D101/C101*100</f>
        <v>20.341438178996373</v>
      </c>
      <c r="H101" s="25">
        <f aca="true" t="shared" si="13" ref="H101:H106">B101-D101</f>
        <v>1463.7000000000007</v>
      </c>
      <c r="I101" s="25">
        <f aca="true" t="shared" si="14" ref="I101:I142">C101-D101</f>
        <v>8468.900000000001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</f>
        <v>1916.8999999999999</v>
      </c>
      <c r="E103" s="1">
        <f>D103/D101*100</f>
        <v>88.63867566817721</v>
      </c>
      <c r="F103" s="1">
        <f aca="true" t="shared" si="15" ref="F103:F142">D103/B103*100</f>
        <v>58.561696147618605</v>
      </c>
      <c r="G103" s="1">
        <f t="shared" si="12"/>
        <v>19.960638940375283</v>
      </c>
      <c r="H103" s="1">
        <f t="shared" si="13"/>
        <v>1356.4000000000003</v>
      </c>
      <c r="I103" s="1">
        <f t="shared" si="14"/>
        <v>7686.5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245.6999999999996</v>
      </c>
      <c r="E105" s="96">
        <f>D105/D101*100</f>
        <v>11.361324331822791</v>
      </c>
      <c r="F105" s="96">
        <f t="shared" si="15"/>
        <v>69.60339943342765</v>
      </c>
      <c r="G105" s="96">
        <f t="shared" si="12"/>
        <v>23.898453457834794</v>
      </c>
      <c r="H105" s="96">
        <f>B105-D105</f>
        <v>107.30000000000041</v>
      </c>
      <c r="I105" s="96">
        <f t="shared" si="14"/>
        <v>782.4000000000008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60808.7</v>
      </c>
      <c r="E106" s="94">
        <f>D106/D144*100</f>
        <v>17.330533484611802</v>
      </c>
      <c r="F106" s="94">
        <f>D106/B106*100</f>
        <v>86.1836725148851</v>
      </c>
      <c r="G106" s="94">
        <f t="shared" si="12"/>
        <v>40.64377751250219</v>
      </c>
      <c r="H106" s="94">
        <f t="shared" si="13"/>
        <v>9748.400000000009</v>
      </c>
      <c r="I106" s="94">
        <f t="shared" si="14"/>
        <v>88805.09999999999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114.2+9+1.8-0.1+90.7+22.4+38.1+76.9+3.3+8.3+1.4+33.8+39+2.5+0.1+67.3+0.2+4+0.9+2.5+0.8+0.4+3.1+0.1+83.9+1.4+0.8+11.2+0.6+1.6+3.2</f>
        <v>623.4000000000001</v>
      </c>
      <c r="E107" s="6">
        <f>D107/D106*100</f>
        <v>1.025182251881721</v>
      </c>
      <c r="F107" s="6">
        <f t="shared" si="15"/>
        <v>65.6971229845084</v>
      </c>
      <c r="G107" s="6">
        <f t="shared" si="12"/>
        <v>34.63718190910102</v>
      </c>
      <c r="H107" s="6">
        <f aca="true" t="shared" si="16" ref="H107:H142">B107-D107</f>
        <v>325.4999999999999</v>
      </c>
      <c r="I107" s="6">
        <f t="shared" si="14"/>
        <v>1176.3999999999999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20.7+31.6+0.1+27.7-0.1+31.4</f>
        <v>111.4</v>
      </c>
      <c r="E109" s="6">
        <f>D109/D106*100</f>
        <v>0.18319747009885098</v>
      </c>
      <c r="F109" s="6">
        <f>D109/B109*100</f>
        <v>28.41111961234379</v>
      </c>
      <c r="G109" s="6">
        <f t="shared" si="12"/>
        <v>12.32573578225271</v>
      </c>
      <c r="H109" s="6">
        <f t="shared" si="16"/>
        <v>280.70000000000005</v>
      </c>
      <c r="I109" s="6">
        <f t="shared" si="14"/>
        <v>792.4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0.03091662870608975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5.5+5.4+5.5+5.5+5.5</f>
        <v>27.4</v>
      </c>
      <c r="E112" s="6">
        <f>D112/D106*100</f>
        <v>0.045059341837598896</v>
      </c>
      <c r="F112" s="6">
        <f t="shared" si="15"/>
        <v>97.85714285714285</v>
      </c>
      <c r="G112" s="6">
        <f t="shared" si="12"/>
        <v>40.65281899109792</v>
      </c>
      <c r="H112" s="6">
        <f t="shared" si="16"/>
        <v>0.6000000000000014</v>
      </c>
      <c r="I112" s="6">
        <f t="shared" si="14"/>
        <v>40.00000000000001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96.4+0.6+6.3+86+10.4+21.5+5.3+0.1+11.6+102.1+10.6+3.5+5.6+100.7+13.3+0.9+3.6+96.9</f>
        <v>575.4000000000001</v>
      </c>
      <c r="E113" s="6">
        <f>D113/D106*100</f>
        <v>0.946246178589577</v>
      </c>
      <c r="F113" s="6">
        <f t="shared" si="15"/>
        <v>82.97043979812545</v>
      </c>
      <c r="G113" s="6">
        <f t="shared" si="12"/>
        <v>37.54649265905384</v>
      </c>
      <c r="H113" s="6">
        <f t="shared" si="16"/>
        <v>118.09999999999991</v>
      </c>
      <c r="I113" s="6">
        <f t="shared" si="14"/>
        <v>957.0999999999999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0.059202054969108034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0.03140997916416566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1.6+18.3+17.8+0.8+2.2+4+0.6+16.7+3.7+3.6+16.7+3.4+1.3</f>
        <v>90.7</v>
      </c>
      <c r="E117" s="6">
        <f>D117/D106*100</f>
        <v>0.1491562884916139</v>
      </c>
      <c r="F117" s="6">
        <f t="shared" si="15"/>
        <v>82.75547445255475</v>
      </c>
      <c r="G117" s="6">
        <f t="shared" si="12"/>
        <v>44.37377690802348</v>
      </c>
      <c r="H117" s="6">
        <f t="shared" si="16"/>
        <v>18.89999999999999</v>
      </c>
      <c r="I117" s="6">
        <f t="shared" si="14"/>
        <v>113.7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0.4104675811191491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f>1251-9.5</f>
        <v>1241.5</v>
      </c>
      <c r="C120" s="60">
        <f>628+70+553</f>
        <v>1251</v>
      </c>
      <c r="D120" s="83">
        <f>110.6+553</f>
        <v>663.6</v>
      </c>
      <c r="E120" s="19">
        <f>D120/D106*100</f>
        <v>1.0912912132638917</v>
      </c>
      <c r="F120" s="6">
        <f t="shared" si="15"/>
        <v>53.45146999597261</v>
      </c>
      <c r="G120" s="6">
        <f t="shared" si="12"/>
        <v>53.04556354916067</v>
      </c>
      <c r="H120" s="6">
        <f t="shared" si="16"/>
        <v>577.9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21+0.9+174.2+5+11.4+16.5</f>
        <v>229</v>
      </c>
      <c r="E123" s="19">
        <f>D123/D106*100</f>
        <v>0.37659084966460393</v>
      </c>
      <c r="F123" s="6">
        <f t="shared" si="15"/>
        <v>28.801408627845554</v>
      </c>
      <c r="G123" s="6">
        <f t="shared" si="12"/>
        <v>7.805576385575022</v>
      </c>
      <c r="H123" s="6">
        <f t="shared" si="16"/>
        <v>566.1</v>
      </c>
      <c r="I123" s="6">
        <f t="shared" si="14"/>
        <v>2704.8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0.21362074834686487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0.0032890030538393357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3+3+4.9+21.9-0.1+12.2+1.6+6.9+7.8+0.7+8.4+2.4+5+2.4</f>
        <v>80.10000000000001</v>
      </c>
      <c r="E127" s="19">
        <f>D127/D106*100</f>
        <v>0.13172457230626541</v>
      </c>
      <c r="F127" s="6">
        <f t="shared" si="15"/>
        <v>84.67230443974631</v>
      </c>
      <c r="G127" s="6">
        <f t="shared" si="12"/>
        <v>61.94895591647332</v>
      </c>
      <c r="H127" s="6">
        <f t="shared" si="16"/>
        <v>14.499999999999986</v>
      </c>
      <c r="I127" s="6">
        <f t="shared" si="14"/>
        <v>49.2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0.1646146028446587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0.029272127179170087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7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0.11100385306707758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f>406.9+9.5</f>
        <v>416.4</v>
      </c>
      <c r="C133" s="60">
        <f>981.9+3.8</f>
        <v>985.6999999999999</v>
      </c>
      <c r="D133" s="83">
        <f>21.9+41.8+0.1+6.1+26+3.6+0.1+41-0.1+21.3+6.2+7.1+43.4+4.5+8.8+48.5+7.5+32.1+0.1+41.9+8.4+5.1</f>
        <v>375.4</v>
      </c>
      <c r="E133" s="19">
        <f>D133/D106*100</f>
        <v>0.6173458732056433</v>
      </c>
      <c r="F133" s="6">
        <f t="shared" si="15"/>
        <v>90.15369836695484</v>
      </c>
      <c r="G133" s="6">
        <f t="shared" si="12"/>
        <v>38.08460992188293</v>
      </c>
      <c r="H133" s="6">
        <f t="shared" si="16"/>
        <v>41</v>
      </c>
      <c r="I133" s="6">
        <f t="shared" si="14"/>
        <v>610.3</v>
      </c>
    </row>
    <row r="134" spans="1:9" s="39" customFormat="1" ht="18">
      <c r="A134" s="40" t="s">
        <v>54</v>
      </c>
      <c r="B134" s="81">
        <f>335.2+9.5</f>
        <v>344.7</v>
      </c>
      <c r="C134" s="51">
        <v>848.7</v>
      </c>
      <c r="D134" s="82">
        <f>21.9+39.7+0.1+6.1+19+41-0.1+21.3+43.3+8.5+32.3+32.1+41.5+4.2</f>
        <v>310.90000000000003</v>
      </c>
      <c r="E134" s="1">
        <f>D134/D133*100</f>
        <v>82.81832711774109</v>
      </c>
      <c r="F134" s="1">
        <f aca="true" t="shared" si="17" ref="F134:F141">D134/B134*100</f>
        <v>90.19437191760953</v>
      </c>
      <c r="G134" s="1">
        <f t="shared" si="12"/>
        <v>36.63249675975021</v>
      </c>
      <c r="H134" s="1">
        <f t="shared" si="16"/>
        <v>33.799999999999955</v>
      </c>
      <c r="I134" s="1">
        <f t="shared" si="14"/>
        <v>537.8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5.54075652637187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0.39681821844571585</v>
      </c>
      <c r="F137" s="112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626.1+43.8+40.3+236+112.9+11.4</f>
        <v>1070.5</v>
      </c>
      <c r="E138" s="19">
        <f>D138/D106*100</f>
        <v>1.7604388845675043</v>
      </c>
      <c r="F138" s="112">
        <f t="shared" si="17"/>
        <v>35.74887293371181</v>
      </c>
      <c r="G138" s="6">
        <f t="shared" si="12"/>
        <v>17.599381843290697</v>
      </c>
      <c r="H138" s="6">
        <f t="shared" si="16"/>
        <v>1924</v>
      </c>
      <c r="I138" s="6">
        <f t="shared" si="14"/>
        <v>5012.1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6.887172394739569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0.8850707217881653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70.21281494259868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1236.9+618.4+618.4+618.4+618.5+618.4+618.4+618.5+618.4+618.4+618.5+618.4+618.4</f>
        <v>8657.999999999998</v>
      </c>
      <c r="E142" s="19">
        <f>D142/D106*100</f>
        <v>14.23809422007048</v>
      </c>
      <c r="F142" s="6">
        <f t="shared" si="15"/>
        <v>93.33261467148168</v>
      </c>
      <c r="G142" s="6">
        <f t="shared" si="12"/>
        <v>38.88893879641024</v>
      </c>
      <c r="H142" s="6">
        <f t="shared" si="16"/>
        <v>618.5000000000018</v>
      </c>
      <c r="I142" s="6">
        <f t="shared" si="14"/>
        <v>13605.400000000003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63441.399999999994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381257.99999999994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350876.10000000003</v>
      </c>
      <c r="E144" s="38">
        <v>100</v>
      </c>
      <c r="F144" s="3">
        <f>D144/B144*100</f>
        <v>92.03114426451381</v>
      </c>
      <c r="G144" s="3">
        <f aca="true" t="shared" si="18" ref="G144:G150">D144/C144*100</f>
        <v>39.15229562007836</v>
      </c>
      <c r="H144" s="3">
        <f aca="true" t="shared" si="19" ref="H144:H150">B144-D144</f>
        <v>30381.899999999907</v>
      </c>
      <c r="I144" s="3">
        <f aca="true" t="shared" si="20" ref="I144:I150">C144-D144</f>
        <v>545306.6000000001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202402.7</v>
      </c>
      <c r="C145" s="67">
        <f>C8+C20+C34+C52+C59+C90+C114+C118+C46+C134</f>
        <v>507335.6</v>
      </c>
      <c r="D145" s="67">
        <f>D8+D20+D34+D52+D59+D90+D114+D118+D46+D134</f>
        <v>195844.59999999995</v>
      </c>
      <c r="E145" s="6">
        <f>D145/D144*100</f>
        <v>55.81588486648133</v>
      </c>
      <c r="F145" s="6">
        <f aca="true" t="shared" si="21" ref="F145:F156">D145/B145*100</f>
        <v>96.75987523881842</v>
      </c>
      <c r="G145" s="6">
        <f t="shared" si="18"/>
        <v>38.602573917540965</v>
      </c>
      <c r="H145" s="6">
        <f t="shared" si="19"/>
        <v>6558.100000000064</v>
      </c>
      <c r="I145" s="18">
        <f t="shared" si="20"/>
        <v>311491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49605.399999999994</v>
      </c>
      <c r="C146" s="68">
        <f>C11+C23+C36+C55+C61+C91+C49+C135+C108+C111+C95+C132</f>
        <v>99330.7</v>
      </c>
      <c r="D146" s="68">
        <f>D11+D23+D36+D55+D61+D91+D49+D135+D108+D111+D95+D132</f>
        <v>45100.19999999999</v>
      </c>
      <c r="E146" s="6">
        <f>D146/D144*100</f>
        <v>12.853597038954772</v>
      </c>
      <c r="F146" s="6">
        <f t="shared" si="21"/>
        <v>90.91792425824606</v>
      </c>
      <c r="G146" s="6">
        <f t="shared" si="18"/>
        <v>45.404089571502055</v>
      </c>
      <c r="H146" s="6">
        <f t="shared" si="19"/>
        <v>4505.200000000004</v>
      </c>
      <c r="I146" s="18">
        <f t="shared" si="20"/>
        <v>54230.50000000001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8738.599999999999</v>
      </c>
      <c r="E147" s="6">
        <f>D147/D144*100</f>
        <v>2.49050875793478</v>
      </c>
      <c r="F147" s="6">
        <f t="shared" si="21"/>
        <v>83.49193610028279</v>
      </c>
      <c r="G147" s="6">
        <f t="shared" si="18"/>
        <v>34.01980783904573</v>
      </c>
      <c r="H147" s="6">
        <f t="shared" si="19"/>
        <v>1727.800000000003</v>
      </c>
      <c r="I147" s="18">
        <f t="shared" si="20"/>
        <v>16948.2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2657.3999999999996</v>
      </c>
      <c r="E148" s="6">
        <f>D148/D144*100</f>
        <v>0.7573613591806336</v>
      </c>
      <c r="F148" s="6">
        <f t="shared" si="21"/>
        <v>48.39555636496084</v>
      </c>
      <c r="G148" s="6">
        <f t="shared" si="18"/>
        <v>18.20910249558031</v>
      </c>
      <c r="H148" s="6">
        <f t="shared" si="19"/>
        <v>2833.6000000000004</v>
      </c>
      <c r="I148" s="18">
        <f t="shared" si="20"/>
        <v>11936.4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2752.3999999999996</v>
      </c>
      <c r="E149" s="6">
        <f>D149/D144*100</f>
        <v>0.7844364435195215</v>
      </c>
      <c r="F149" s="6">
        <f t="shared" si="21"/>
        <v>71.88112089002637</v>
      </c>
      <c r="G149" s="6">
        <f t="shared" si="18"/>
        <v>21.812591136752673</v>
      </c>
      <c r="H149" s="6">
        <f t="shared" si="19"/>
        <v>1076.7000000000003</v>
      </c>
      <c r="I149" s="18">
        <f t="shared" si="20"/>
        <v>9866.000000000002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109463.39999999994</v>
      </c>
      <c r="C150" s="67">
        <f>C144-C145-C146-C147-C148-C149</f>
        <v>236617.4000000001</v>
      </c>
      <c r="D150" s="67">
        <f>D144-D145-D146-D147-D148-D149</f>
        <v>95782.90000000011</v>
      </c>
      <c r="E150" s="6">
        <f>D150/D144*100</f>
        <v>27.298211533928956</v>
      </c>
      <c r="F150" s="6">
        <f t="shared" si="21"/>
        <v>87.50221535234624</v>
      </c>
      <c r="G150" s="43">
        <f t="shared" si="18"/>
        <v>40.480074584540304</v>
      </c>
      <c r="H150" s="6">
        <f t="shared" si="19"/>
        <v>13680.499999999825</v>
      </c>
      <c r="I150" s="6">
        <f t="shared" si="20"/>
        <v>140834.5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62.43814221126181</v>
      </c>
      <c r="G152" s="6">
        <f aca="true" t="shared" si="22" ref="G152:G161">D152/C152*100</f>
        <v>20.919561756718796</v>
      </c>
      <c r="H152" s="6">
        <f>B152-D152</f>
        <v>2284.7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>
        <f>132.1</f>
        <v>132.1</v>
      </c>
      <c r="E153" s="6"/>
      <c r="F153" s="6">
        <f t="shared" si="21"/>
        <v>6.7994646901379445</v>
      </c>
      <c r="G153" s="6">
        <f t="shared" si="22"/>
        <v>0.7834880341626879</v>
      </c>
      <c r="H153" s="6">
        <f aca="true" t="shared" si="24" ref="H153:H160">B153-D153</f>
        <v>1810.7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105956.2+2530+90940.5</f>
        <v>199426.7</v>
      </c>
      <c r="D154" s="67">
        <f>72+2507+500.9+784.3+577.6+1236.9+2501.8+375+180.7+310.2-4.2+554.9+23.5+182.4+693.6-182.4+595+297.2+620.2+157.1</f>
        <v>11983.700000000003</v>
      </c>
      <c r="E154" s="6"/>
      <c r="F154" s="6">
        <f t="shared" si="21"/>
        <v>18.59292818022435</v>
      </c>
      <c r="G154" s="6">
        <f t="shared" si="22"/>
        <v>6.009075013526274</v>
      </c>
      <c r="H154" s="6">
        <f t="shared" si="24"/>
        <v>52469.299999999996</v>
      </c>
      <c r="I154" s="6">
        <f t="shared" si="23"/>
        <v>187443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5.2+5.1+225.1+114.9</f>
        <v>350.3</v>
      </c>
      <c r="E156" s="19"/>
      <c r="F156" s="6">
        <f t="shared" si="21"/>
        <v>26.517789553368658</v>
      </c>
      <c r="G156" s="6">
        <f t="shared" si="22"/>
        <v>2.5611592846593654</v>
      </c>
      <c r="H156" s="6">
        <f t="shared" si="24"/>
        <v>970.7</v>
      </c>
      <c r="I156" s="6">
        <f t="shared" si="23"/>
        <v>13327.1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</f>
        <v>458.2</v>
      </c>
      <c r="E158" s="19"/>
      <c r="F158" s="6">
        <f>D158/B158*100</f>
        <v>77.1900269541779</v>
      </c>
      <c r="G158" s="6">
        <f t="shared" si="22"/>
        <v>33.43061432949074</v>
      </c>
      <c r="H158" s="6">
        <f t="shared" si="24"/>
        <v>135.40000000000003</v>
      </c>
      <c r="I158" s="6">
        <f t="shared" si="23"/>
        <v>912.3999999999999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98.8+11.3+146.1+110.9-0.1+10.1+85.3+20.5</f>
        <v>482.90000000000003</v>
      </c>
      <c r="E160" s="24"/>
      <c r="F160" s="6">
        <f>D160/B160*100</f>
        <v>18.222641509433963</v>
      </c>
      <c r="G160" s="6">
        <f t="shared" si="22"/>
        <v>12.98537162525546</v>
      </c>
      <c r="H160" s="6">
        <f t="shared" si="24"/>
        <v>2167.1</v>
      </c>
      <c r="I160" s="6">
        <f t="shared" si="23"/>
        <v>3235.9</v>
      </c>
    </row>
    <row r="161" spans="1:9" ht="19.5" thickBot="1">
      <c r="A161" s="14" t="s">
        <v>20</v>
      </c>
      <c r="B161" s="90">
        <f>B144+B152+B156+B157+B153+B160+B159+B154+B158+B155</f>
        <v>458917.8999999999</v>
      </c>
      <c r="C161" s="90">
        <f>C144+C152+C156+C157+C153+C160+C159+C154+C158+C155</f>
        <v>1150208.0000000002</v>
      </c>
      <c r="D161" s="90">
        <f>D144+D152+D156+D157+D153+D160+D159+D154+D158+D155</f>
        <v>368390.50000000006</v>
      </c>
      <c r="E161" s="25"/>
      <c r="F161" s="3">
        <f>D161/B161*100</f>
        <v>80.27372652058247</v>
      </c>
      <c r="G161" s="3">
        <f t="shared" si="22"/>
        <v>32.02816360171378</v>
      </c>
      <c r="H161" s="3">
        <f>B161-D161</f>
        <v>90527.39999999985</v>
      </c>
      <c r="I161" s="3">
        <f t="shared" si="23"/>
        <v>781817.5000000002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350876.10000000003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350876.10000000003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2015-05-27T05:48:56Z</dcterms:modified>
  <cp:category/>
  <cp:version/>
  <cp:contentType/>
  <cp:contentStatus/>
</cp:coreProperties>
</file>